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0726e87996fa3b3/Dokumenter/www/gabor.dk/UB2/"/>
    </mc:Choice>
  </mc:AlternateContent>
  <xr:revisionPtr revIDLastSave="198" documentId="8_{A6CC58F3-EE6A-4DD3-8933-2DD7C8FF7485}" xr6:coauthVersionLast="46" xr6:coauthVersionMax="46" xr10:uidLastSave="{42C98D50-46E1-4654-9D5D-80658A8C7D58}"/>
  <bookViews>
    <workbookView xWindow="-120" yWindow="-120" windowWidth="20730" windowHeight="11160" xr2:uid="{4F7014AF-7C8A-4C1C-B395-395A4F05B78F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" l="1"/>
  <c r="L27" i="1"/>
  <c r="M27" i="1" s="1"/>
  <c r="N27" i="1" s="1"/>
  <c r="L26" i="1"/>
  <c r="N28" i="1"/>
  <c r="M28" i="1"/>
  <c r="M26" i="1"/>
  <c r="N26" i="1" s="1"/>
  <c r="K27" i="1"/>
  <c r="K26" i="1"/>
  <c r="N22" i="1"/>
  <c r="N23" i="1"/>
  <c r="M22" i="1"/>
  <c r="K18" i="1"/>
  <c r="G28" i="1"/>
  <c r="F28" i="1"/>
  <c r="E28" i="1"/>
  <c r="D28" i="1"/>
  <c r="B25" i="1"/>
  <c r="D25" i="1" s="1"/>
  <c r="E25" i="1"/>
  <c r="B19" i="1"/>
  <c r="B16" i="1"/>
  <c r="B15" i="1"/>
  <c r="B12" i="1"/>
  <c r="D12" i="1" s="1"/>
  <c r="D24" i="1"/>
  <c r="E24" i="1"/>
  <c r="D23" i="1"/>
  <c r="E23" i="1"/>
  <c r="B4" i="1"/>
  <c r="D4" i="1" s="1"/>
  <c r="C22" i="1"/>
  <c r="D22" i="1"/>
  <c r="E22" i="1"/>
  <c r="C21" i="1"/>
  <c r="D21" i="1"/>
  <c r="E21" i="1"/>
  <c r="D20" i="1"/>
  <c r="E20" i="1"/>
  <c r="D5" i="1"/>
  <c r="D6" i="1"/>
  <c r="D7" i="1"/>
  <c r="D8" i="1"/>
  <c r="D9" i="1"/>
  <c r="D10" i="1"/>
  <c r="D11" i="1"/>
  <c r="D13" i="1"/>
  <c r="D14" i="1"/>
  <c r="D15" i="1"/>
  <c r="D16" i="1"/>
  <c r="D17" i="1"/>
  <c r="D18" i="1"/>
  <c r="D19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B8" i="1"/>
  <c r="C13" i="1"/>
  <c r="C18" i="1"/>
  <c r="C11" i="1"/>
  <c r="O22" i="1" l="1"/>
</calcChain>
</file>

<file path=xl/sharedStrings.xml><?xml version="1.0" encoding="utf-8"?>
<sst xmlns="http://schemas.openxmlformats.org/spreadsheetml/2006/main" count="47" uniqueCount="44">
  <si>
    <t>Faste årligeudgifter i UB2</t>
  </si>
  <si>
    <t>Kolonne1</t>
  </si>
  <si>
    <t>IBI urbano</t>
  </si>
  <si>
    <t>IBI rustico</t>
  </si>
  <si>
    <t>Euro kursen:</t>
  </si>
  <si>
    <t/>
  </si>
  <si>
    <t>Faktisk Kr.</t>
  </si>
  <si>
    <t>Forventet Kr.</t>
  </si>
  <si>
    <t>Husforsikring</t>
  </si>
  <si>
    <t>Bilforsikring</t>
  </si>
  <si>
    <t>Vand</t>
  </si>
  <si>
    <t>Mobil tlf</t>
  </si>
  <si>
    <t>Cykelklub</t>
  </si>
  <si>
    <t>Gas</t>
  </si>
  <si>
    <t>Brænde</t>
  </si>
  <si>
    <t>Sygeforsikring</t>
  </si>
  <si>
    <t>Tandlæge</t>
  </si>
  <si>
    <t>Uforudsette udgifter</t>
  </si>
  <si>
    <t>Opsparing</t>
  </si>
  <si>
    <t>Mad/husholdning</t>
  </si>
  <si>
    <t>Faktisk euro</t>
  </si>
  <si>
    <t>Forventet euro</t>
  </si>
  <si>
    <t>Non Res, cert, sharg</t>
  </si>
  <si>
    <t>DEP MAINT COMM</t>
  </si>
  <si>
    <t>Service price</t>
  </si>
  <si>
    <t>Diesel</t>
  </si>
  <si>
    <t>Byggematerialer</t>
  </si>
  <si>
    <t>Haveting</t>
  </si>
  <si>
    <t>Hundeforsikringer</t>
  </si>
  <si>
    <t>Internet</t>
  </si>
  <si>
    <t>Total</t>
  </si>
  <si>
    <t>Total /mnd</t>
  </si>
  <si>
    <t>Lån</t>
  </si>
  <si>
    <t>Pension</t>
  </si>
  <si>
    <t>Pension GK om året indtil 67 år</t>
  </si>
  <si>
    <t>Engangsbeløb</t>
  </si>
  <si>
    <t>Før skat</t>
  </si>
  <si>
    <t>Efter skat</t>
  </si>
  <si>
    <t>pr mnd i 60 mnd</t>
  </si>
  <si>
    <t>Pia</t>
  </si>
  <si>
    <t>10t/ugen</t>
  </si>
  <si>
    <t>20t/ugen</t>
  </si>
  <si>
    <t>30t/ugen</t>
  </si>
  <si>
    <t>pr mnd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</si>
</sst>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.&quot;_-;\-* #,##0.00\ &quot;kr.&quot;_-;_-* &quot;-&quot;??\ &quot;kr.&quot;_-;_-@_-"/>
    <numFmt numFmtId="164" formatCode="_-[$€-2]\ * #,##0.00_-;\-[$€-2]\ * #,##0.00_-;_-[$€-2]\ * &quot;-&quot;??_-;_-@_-"/>
    <numFmt numFmtId="165" formatCode="_-* #,##0.00\ [$kr.-406]_-;\-* #,##0.00\ [$kr.-406]_-;_-* &quot;-&quot;??\ [$kr.-406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/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165" fontId="0" fillId="0" borderId="0" xfId="0" applyNumberFormat="1"/>
    <xf numFmtId="44" fontId="0" fillId="0" borderId="1" xfId="1" applyFont="1" applyBorder="1"/>
    <xf numFmtId="44" fontId="0" fillId="0" borderId="1" xfId="0" applyNumberFormat="1" applyBorder="1"/>
    <xf numFmtId="44" fontId="0" fillId="0" borderId="2" xfId="0" applyNumberFormat="1" applyBorder="1"/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Valuta" xfId="1" builtinId="4"/>
  </cellStyles>
  <dxfs count="7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2]\ * #,##0.00_-;\-[$€-2]\ * #,##0.00_-;_-[$€-2]\ *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-* #,##0.00\ [$kr.-406]_-;\-* #,##0.00\ [$kr.-406]_-;_-* &quot;-&quot;??\ [$kr.-406]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2]\ * #,##0.00_-;\-[$€-2]\ * #,##0.00_-;_-[$€-2]\ *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-* #,##0.00\ [$kr.-406]_-;\-* #,##0.00\ [$kr.-406]_-;_-* &quot;-&quot;??\ [$kr.-406]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E4AE8F-8F17-47D3-BF9C-D981D1955AAF}" name="Tabel1" displayName="Tabel1" ref="A3:E25" totalsRowShown="0" headerRowDxfId="6" dataDxfId="5">
  <autoFilter ref="A3:E25" xr:uid="{C22594F6-7BB5-43A5-B224-FF01E0E2450C}"/>
  <sortState xmlns:xlrd2="http://schemas.microsoft.com/office/spreadsheetml/2017/richdata2" ref="A4:E19">
    <sortCondition ref="A4:A19"/>
  </sortState>
  <tableColumns count="5">
    <tableColumn id="1" xr3:uid="{2F4D42DA-F9C1-49FA-ACC1-77C9954104DB}" name="Kolonne1" dataDxfId="3"/>
    <tableColumn id="2" xr3:uid="{31CA9FF8-068C-467F-BDFB-C3CA195DD554}" name="Forventet euro" dataDxfId="2" dataCellStyle="Valuta">
      <calculatedColumnFormula>15*15</calculatedColumnFormula>
    </tableColumn>
    <tableColumn id="3" xr3:uid="{8D2FD45F-F0F6-4064-99FC-4A62965EC862}" name="Faktisk euro" dataDxfId="0" dataCellStyle="Valuta">
      <calculatedColumnFormula>89.41+89.4</calculatedColumnFormula>
    </tableColumn>
    <tableColumn id="4" xr3:uid="{89F3B507-153B-4C9E-B776-D97C7348531A}" name="Forventet Kr." dataDxfId="1">
      <calculatedColumnFormula>Tabel1[[#This Row],[Forventet euro]]*$H$1</calculatedColumnFormula>
    </tableColumn>
    <tableColumn id="5" xr3:uid="{DCFE2CE9-FB80-496F-8F29-11D6BACF9260}" name="Faktisk Kr." dataDxfId="4">
      <calculatedColumnFormula>Tabel1[[#This Row],[Faktisk euro]]*$H$1</calculatedColumnFormula>
    </tableColumn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1AF13-A784-4138-9E3A-0CA695E1B811}">
  <dimension ref="A1:O28"/>
  <sheetViews>
    <sheetView tabSelected="1" topLeftCell="D16" zoomScale="107" workbookViewId="0">
      <selection activeCell="O27" sqref="O27"/>
    </sheetView>
  </sheetViews>
  <sheetFormatPr defaultRowHeight="15" x14ac:dyDescent="0.25"/>
  <cols>
    <col min="1" max="1" width="23.5703125" bestFit="1" customWidth="1"/>
    <col min="2" max="2" width="16.140625" customWidth="1"/>
    <col min="3" max="3" width="16.42578125" customWidth="1"/>
    <col min="4" max="5" width="17.28515625" bestFit="1" customWidth="1"/>
    <col min="6" max="6" width="13.42578125" bestFit="1" customWidth="1"/>
    <col min="7" max="7" width="12.42578125" bestFit="1" customWidth="1"/>
    <col min="8" max="8" width="4.140625" bestFit="1" customWidth="1"/>
    <col min="9" max="9" width="10.85546875" bestFit="1" customWidth="1"/>
    <col min="10" max="10" width="13.42578125" bestFit="1" customWidth="1"/>
    <col min="11" max="11" width="16.28515625" hidden="1" customWidth="1"/>
    <col min="12" max="12" width="14.7109375" bestFit="1" customWidth="1"/>
    <col min="13" max="13" width="16.85546875" customWidth="1"/>
    <col min="14" max="15" width="15.28515625" bestFit="1" customWidth="1"/>
  </cols>
  <sheetData>
    <row r="1" spans="1:11" ht="21" x14ac:dyDescent="0.35">
      <c r="A1" s="5" t="s">
        <v>0</v>
      </c>
      <c r="B1" s="5"/>
      <c r="C1" s="5"/>
      <c r="D1" s="5"/>
      <c r="E1" s="5"/>
      <c r="G1" s="7" t="s">
        <v>4</v>
      </c>
      <c r="H1" s="8">
        <v>7.5</v>
      </c>
    </row>
    <row r="2" spans="1:11" x14ac:dyDescent="0.25">
      <c r="E2" s="2" t="s">
        <v>5</v>
      </c>
    </row>
    <row r="3" spans="1:11" x14ac:dyDescent="0.25">
      <c r="A3" s="1" t="s">
        <v>1</v>
      </c>
      <c r="B3" s="1" t="s">
        <v>21</v>
      </c>
      <c r="C3" s="1" t="s">
        <v>20</v>
      </c>
      <c r="D3" s="1" t="s">
        <v>7</v>
      </c>
      <c r="E3" s="1" t="s">
        <v>6</v>
      </c>
    </row>
    <row r="4" spans="1:11" ht="15.75" x14ac:dyDescent="0.25">
      <c r="A4" s="3" t="s">
        <v>25</v>
      </c>
      <c r="B4" s="4">
        <f>10*52*1.15</f>
        <v>598</v>
      </c>
      <c r="C4" s="4"/>
      <c r="D4" s="6">
        <f>Tabel1[[#This Row],[Forventet euro]]*$H$1</f>
        <v>4485</v>
      </c>
      <c r="E4" s="6">
        <f>Tabel1[[#This Row],[Faktisk euro]]*$H$1</f>
        <v>0</v>
      </c>
    </row>
    <row r="5" spans="1:11" ht="15.75" x14ac:dyDescent="0.25">
      <c r="A5" s="3" t="s">
        <v>9</v>
      </c>
      <c r="B5" s="4"/>
      <c r="C5" s="4">
        <v>371.82</v>
      </c>
      <c r="D5" s="6">
        <f>Tabel1[[#This Row],[Forventet euro]]*$H$1</f>
        <v>0</v>
      </c>
      <c r="E5" s="6">
        <f>Tabel1[[#This Row],[Faktisk euro]]*$H$1</f>
        <v>2788.65</v>
      </c>
    </row>
    <row r="6" spans="1:11" ht="15.75" x14ac:dyDescent="0.25">
      <c r="A6" s="3" t="s">
        <v>14</v>
      </c>
      <c r="B6" s="4">
        <v>150</v>
      </c>
      <c r="C6" s="4"/>
      <c r="D6" s="6">
        <f>Tabel1[[#This Row],[Forventet euro]]*$H$1</f>
        <v>1125</v>
      </c>
      <c r="E6" s="6">
        <f>Tabel1[[#This Row],[Faktisk euro]]*$H$1</f>
        <v>0</v>
      </c>
    </row>
    <row r="7" spans="1:11" ht="15.75" x14ac:dyDescent="0.25">
      <c r="A7" s="3" t="s">
        <v>12</v>
      </c>
      <c r="B7" s="4"/>
      <c r="C7" s="4">
        <v>40</v>
      </c>
      <c r="D7" s="6">
        <f>Tabel1[[#This Row],[Forventet euro]]*$H$1</f>
        <v>0</v>
      </c>
      <c r="E7" s="6">
        <f>Tabel1[[#This Row],[Faktisk euro]]*$H$1</f>
        <v>300</v>
      </c>
    </row>
    <row r="8" spans="1:11" ht="15.75" x14ac:dyDescent="0.25">
      <c r="A8" s="3" t="s">
        <v>13</v>
      </c>
      <c r="B8" s="4">
        <f t="shared" ref="B4:B19" si="0">15*15</f>
        <v>225</v>
      </c>
      <c r="C8" s="4"/>
      <c r="D8" s="6">
        <f>Tabel1[[#This Row],[Forventet euro]]*$H$1</f>
        <v>1687.5</v>
      </c>
      <c r="E8" s="6">
        <f>Tabel1[[#This Row],[Faktisk euro]]*$H$1</f>
        <v>0</v>
      </c>
    </row>
    <row r="9" spans="1:11" ht="15.75" x14ac:dyDescent="0.25">
      <c r="A9" s="3" t="s">
        <v>8</v>
      </c>
      <c r="B9" s="4"/>
      <c r="C9" s="4">
        <v>345.87</v>
      </c>
      <c r="D9" s="6">
        <f>Tabel1[[#This Row],[Forventet euro]]*$H$1</f>
        <v>0</v>
      </c>
      <c r="E9" s="6">
        <f>Tabel1[[#This Row],[Faktisk euro]]*$H$1</f>
        <v>2594.0250000000001</v>
      </c>
    </row>
    <row r="10" spans="1:11" ht="15.75" x14ac:dyDescent="0.25">
      <c r="A10" s="3" t="s">
        <v>3</v>
      </c>
      <c r="B10" s="4"/>
      <c r="C10" s="4">
        <v>4.68</v>
      </c>
      <c r="D10" s="6">
        <f>Tabel1[[#This Row],[Forventet euro]]*$H$1</f>
        <v>0</v>
      </c>
      <c r="E10" s="6">
        <f>Tabel1[[#This Row],[Faktisk euro]]*$H$1</f>
        <v>35.099999999999994</v>
      </c>
    </row>
    <row r="11" spans="1:11" ht="15.75" x14ac:dyDescent="0.25">
      <c r="A11" s="3" t="s">
        <v>2</v>
      </c>
      <c r="B11" s="4"/>
      <c r="C11" s="4">
        <f t="shared" ref="C4:C19" si="1">89.41+89.4</f>
        <v>178.81</v>
      </c>
      <c r="D11" s="6">
        <f>Tabel1[[#This Row],[Forventet euro]]*$H$1</f>
        <v>0</v>
      </c>
      <c r="E11" s="6">
        <f>Tabel1[[#This Row],[Faktisk euro]]*$H$1</f>
        <v>1341.075</v>
      </c>
    </row>
    <row r="12" spans="1:11" ht="15.75" x14ac:dyDescent="0.25">
      <c r="A12" s="3" t="s">
        <v>19</v>
      </c>
      <c r="B12" s="4">
        <f>52*100</f>
        <v>5200</v>
      </c>
      <c r="C12" s="4"/>
      <c r="D12" s="6">
        <f>Tabel1[[#This Row],[Forventet euro]]*$H$1</f>
        <v>39000</v>
      </c>
      <c r="E12" s="6">
        <f>Tabel1[[#This Row],[Faktisk euro]]*$H$1</f>
        <v>0</v>
      </c>
    </row>
    <row r="13" spans="1:11" ht="15.75" x14ac:dyDescent="0.25">
      <c r="A13" s="3" t="s">
        <v>11</v>
      </c>
      <c r="B13" s="4"/>
      <c r="C13" s="4">
        <f>12*15</f>
        <v>180</v>
      </c>
      <c r="D13" s="6">
        <f>Tabel1[[#This Row],[Forventet euro]]*$H$1</f>
        <v>0</v>
      </c>
      <c r="E13" s="6">
        <f>Tabel1[[#This Row],[Faktisk euro]]*$H$1</f>
        <v>1350</v>
      </c>
    </row>
    <row r="14" spans="1:11" ht="15.75" x14ac:dyDescent="0.25">
      <c r="A14" s="3" t="s">
        <v>18</v>
      </c>
      <c r="B14" s="4"/>
      <c r="C14" s="4"/>
      <c r="D14" s="6">
        <f>Tabel1[[#This Row],[Forventet euro]]*$H$1</f>
        <v>0</v>
      </c>
      <c r="E14" s="6">
        <f>Tabel1[[#This Row],[Faktisk euro]]*$H$1</f>
        <v>0</v>
      </c>
      <c r="K14" s="14" t="s">
        <v>32</v>
      </c>
    </row>
    <row r="15" spans="1:11" ht="15.75" x14ac:dyDescent="0.25">
      <c r="A15" s="3" t="s">
        <v>15</v>
      </c>
      <c r="B15" s="4">
        <f>12*35*2</f>
        <v>840</v>
      </c>
      <c r="C15" s="4"/>
      <c r="D15" s="6">
        <f>Tabel1[[#This Row],[Forventet euro]]*$H$1</f>
        <v>6300</v>
      </c>
      <c r="E15" s="6">
        <f>Tabel1[[#This Row],[Faktisk euro]]*$H$1</f>
        <v>0</v>
      </c>
      <c r="K15" s="10">
        <v>1192299</v>
      </c>
    </row>
    <row r="16" spans="1:11" ht="15.75" x14ac:dyDescent="0.25">
      <c r="A16" s="3" t="s">
        <v>16</v>
      </c>
      <c r="B16" s="4">
        <f>2*50</f>
        <v>100</v>
      </c>
      <c r="C16" s="4"/>
      <c r="D16" s="6">
        <f>Tabel1[[#This Row],[Forventet euro]]*$H$1</f>
        <v>750</v>
      </c>
      <c r="E16" s="6">
        <f>Tabel1[[#This Row],[Faktisk euro]]*$H$1</f>
        <v>0</v>
      </c>
      <c r="K16" s="10">
        <v>165000</v>
      </c>
    </row>
    <row r="17" spans="1:15" ht="15.75" x14ac:dyDescent="0.25">
      <c r="A17" s="3" t="s">
        <v>17</v>
      </c>
      <c r="B17" s="4">
        <v>2000</v>
      </c>
      <c r="C17" s="4"/>
      <c r="D17" s="6">
        <f>Tabel1[[#This Row],[Forventet euro]]*$H$1</f>
        <v>15000</v>
      </c>
      <c r="E17" s="6">
        <f>Tabel1[[#This Row],[Faktisk euro]]*$H$1</f>
        <v>0</v>
      </c>
      <c r="K17" s="10">
        <v>240756</v>
      </c>
    </row>
    <row r="18" spans="1:15" ht="16.5" thickBot="1" x14ac:dyDescent="0.3">
      <c r="A18" s="3" t="s">
        <v>10</v>
      </c>
      <c r="B18" s="4"/>
      <c r="C18" s="4">
        <f>63.37+60+60</f>
        <v>183.37</v>
      </c>
      <c r="D18" s="6">
        <f>Tabel1[[#This Row],[Forventet euro]]*$H$1</f>
        <v>0</v>
      </c>
      <c r="E18" s="6">
        <f>Tabel1[[#This Row],[Faktisk euro]]*$H$1</f>
        <v>1375.2750000000001</v>
      </c>
      <c r="K18" s="12">
        <f>SUM(K15:K17)</f>
        <v>1598055</v>
      </c>
    </row>
    <row r="19" spans="1:15" ht="16.5" thickTop="1" x14ac:dyDescent="0.25">
      <c r="A19" s="3" t="s">
        <v>28</v>
      </c>
      <c r="B19" s="4">
        <f>2*200</f>
        <v>400</v>
      </c>
      <c r="C19" s="4"/>
      <c r="D19" s="6">
        <f>Tabel1[[#This Row],[Forventet euro]]*$H$1</f>
        <v>3000</v>
      </c>
      <c r="E19" s="6">
        <f>Tabel1[[#This Row],[Faktisk euro]]*$H$1</f>
        <v>0</v>
      </c>
    </row>
    <row r="20" spans="1:15" ht="15.75" x14ac:dyDescent="0.25">
      <c r="A20" s="3" t="s">
        <v>22</v>
      </c>
      <c r="B20" s="4"/>
      <c r="C20" s="4">
        <v>30.25</v>
      </c>
      <c r="D20" s="6">
        <f>Tabel1[[#This Row],[Forventet euro]]*$H$1</f>
        <v>0</v>
      </c>
      <c r="E20" s="6">
        <f>Tabel1[[#This Row],[Faktisk euro]]*$H$1</f>
        <v>226.875</v>
      </c>
      <c r="M20" s="15" t="s">
        <v>34</v>
      </c>
      <c r="N20" s="15"/>
      <c r="O20" s="15"/>
    </row>
    <row r="21" spans="1:15" ht="15.75" x14ac:dyDescent="0.25">
      <c r="A21" s="3" t="s">
        <v>23</v>
      </c>
      <c r="B21" s="4"/>
      <c r="C21" s="4">
        <f>4*12</f>
        <v>48</v>
      </c>
      <c r="D21" s="6">
        <f>Tabel1[[#This Row],[Forventet euro]]*$H$1</f>
        <v>0</v>
      </c>
      <c r="E21" s="6">
        <f>Tabel1[[#This Row],[Faktisk euro]]*$H$1</f>
        <v>360</v>
      </c>
      <c r="M21" s="13" t="s">
        <v>36</v>
      </c>
      <c r="N21" s="13" t="s">
        <v>37</v>
      </c>
      <c r="O21" s="13" t="s">
        <v>38</v>
      </c>
    </row>
    <row r="22" spans="1:15" ht="15.75" x14ac:dyDescent="0.25">
      <c r="A22" s="3" t="s">
        <v>24</v>
      </c>
      <c r="B22" s="4"/>
      <c r="C22" s="4">
        <f>4*24</f>
        <v>96</v>
      </c>
      <c r="D22" s="6">
        <f>Tabel1[[#This Row],[Forventet euro]]*$H$1</f>
        <v>0</v>
      </c>
      <c r="E22" s="6">
        <f>Tabel1[[#This Row],[Faktisk euro]]*$H$1</f>
        <v>720</v>
      </c>
      <c r="J22" s="13" t="s">
        <v>33</v>
      </c>
      <c r="M22" s="10">
        <f>60000</f>
        <v>60000</v>
      </c>
      <c r="N22" s="11">
        <f>46000+(M22-46000)*0.55</f>
        <v>53700</v>
      </c>
      <c r="O22" s="11">
        <f>N22/12+N23/12</f>
        <v>6675</v>
      </c>
    </row>
    <row r="23" spans="1:15" ht="15.75" x14ac:dyDescent="0.25">
      <c r="A23" s="3" t="s">
        <v>26</v>
      </c>
      <c r="B23" s="4">
        <v>1000</v>
      </c>
      <c r="C23" s="4"/>
      <c r="D23" s="6">
        <f>Tabel1[[#This Row],[Forventet euro]]*$H$1</f>
        <v>7500</v>
      </c>
      <c r="E23" s="6">
        <f>Tabel1[[#This Row],[Faktisk euro]]*$H$1</f>
        <v>0</v>
      </c>
      <c r="J23" s="13" t="s">
        <v>35</v>
      </c>
      <c r="M23" s="10">
        <v>48000</v>
      </c>
      <c r="N23" s="11">
        <f>M23*0.55</f>
        <v>26400.000000000004</v>
      </c>
    </row>
    <row r="24" spans="1:15" ht="15.75" x14ac:dyDescent="0.25">
      <c r="A24" s="3" t="s">
        <v>27</v>
      </c>
      <c r="B24" s="4">
        <v>500</v>
      </c>
      <c r="C24" s="4"/>
      <c r="D24" s="6">
        <f>Tabel1[[#This Row],[Forventet euro]]*$H$1</f>
        <v>3750</v>
      </c>
      <c r="E24" s="6">
        <f>Tabel1[[#This Row],[Faktisk euro]]*$H$1</f>
        <v>0</v>
      </c>
    </row>
    <row r="25" spans="1:15" ht="15.75" x14ac:dyDescent="0.25">
      <c r="A25" s="3" t="s">
        <v>29</v>
      </c>
      <c r="B25" s="4">
        <f>12*40</f>
        <v>480</v>
      </c>
      <c r="C25" s="4"/>
      <c r="D25" s="6">
        <f>Tabel1[[#This Row],[Forventet euro]]*$H$1</f>
        <v>3600</v>
      </c>
      <c r="E25" s="6">
        <f>Tabel1[[#This Row],[Faktisk euro]]*$H$1</f>
        <v>0</v>
      </c>
      <c r="K25" t="s">
        <v>39</v>
      </c>
      <c r="M25" s="13" t="s">
        <v>37</v>
      </c>
      <c r="N25" s="13" t="s">
        <v>43</v>
      </c>
    </row>
    <row r="26" spans="1:15" x14ac:dyDescent="0.25">
      <c r="J26" t="s">
        <v>40</v>
      </c>
      <c r="K26">
        <f>11000*12</f>
        <v>132000</v>
      </c>
      <c r="L26" s="11">
        <f>11000*12</f>
        <v>132000</v>
      </c>
      <c r="M26" s="11">
        <f>46000+(L26-46000)*0.55</f>
        <v>93300</v>
      </c>
      <c r="N26" s="11">
        <f>M26/12</f>
        <v>7775</v>
      </c>
    </row>
    <row r="27" spans="1:15" x14ac:dyDescent="0.25">
      <c r="D27" t="s">
        <v>30</v>
      </c>
      <c r="E27" t="s">
        <v>30</v>
      </c>
      <c r="F27" s="1" t="s">
        <v>30</v>
      </c>
      <c r="G27" t="s">
        <v>31</v>
      </c>
      <c r="J27" t="s">
        <v>41</v>
      </c>
      <c r="K27">
        <f>22000*12</f>
        <v>264000</v>
      </c>
      <c r="L27" s="11">
        <f>22000*12</f>
        <v>264000</v>
      </c>
      <c r="M27" s="11">
        <f t="shared" ref="L26:M28" si="2">46000+(L27-46000)*0.55</f>
        <v>165900</v>
      </c>
      <c r="N27" s="11">
        <f t="shared" ref="N27:N28" si="3">M27/12</f>
        <v>13825</v>
      </c>
    </row>
    <row r="28" spans="1:15" x14ac:dyDescent="0.25">
      <c r="D28" s="9">
        <f>SUM(D4:D27)</f>
        <v>86197.5</v>
      </c>
      <c r="E28" s="9">
        <f>SUM(E4:E27)</f>
        <v>11091</v>
      </c>
      <c r="F28" s="9">
        <f>SUM(D28:E28)</f>
        <v>97288.5</v>
      </c>
      <c r="G28" s="9">
        <f>F28/12</f>
        <v>8107.375</v>
      </c>
      <c r="J28" t="s">
        <v>42</v>
      </c>
      <c r="K28">
        <v>33000</v>
      </c>
      <c r="L28" s="11">
        <f>33000*12</f>
        <v>396000</v>
      </c>
      <c r="M28" s="11">
        <f t="shared" ref="M28" si="4">46000+(L28-46000)*0.55</f>
        <v>238500.00000000003</v>
      </c>
      <c r="N28" s="11">
        <f t="shared" si="3"/>
        <v>19875.000000000004</v>
      </c>
    </row>
  </sheetData>
  <mergeCells count="2">
    <mergeCell ref="A1:E1"/>
    <mergeCell ref="M20:O20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Gabor Klöczl</dc:creator>
  <cp:lastModifiedBy>Gabor Klöczl</cp:lastModifiedBy>
  <dcterms:created xsi:type="dcterms:W3CDTF">2021-02-22T18:54:25Z</dcterms:created>
  <dcterms:modified xsi:type="dcterms:W3CDTF">2021-02-22T20:35:54Z</dcterms:modified>
</cp:coreProperties>
</file>